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6515" windowHeight="8010"/>
  </bookViews>
  <sheets>
    <sheet name="2DA QNA JUNIO" sheetId="1" r:id="rId1"/>
  </sheets>
  <externalReferences>
    <externalReference r:id="rId2"/>
  </externalReferences>
  <definedNames>
    <definedName name="_xlnm.Print_Area" localSheetId="0">'2DA QNA JUNIO'!$A$1:$Y$26</definedName>
  </definedNames>
  <calcPr calcId="144525"/>
</workbook>
</file>

<file path=xl/calcChain.xml><?xml version="1.0" encoding="utf-8"?>
<calcChain xmlns="http://schemas.openxmlformats.org/spreadsheetml/2006/main">
  <c r="J28" i="1" l="1"/>
  <c r="M26" i="1"/>
  <c r="X25" i="1"/>
  <c r="O25" i="1"/>
  <c r="X24" i="1"/>
  <c r="M24" i="1"/>
  <c r="O24" i="1" s="1"/>
  <c r="M23" i="1"/>
  <c r="M22" i="1"/>
  <c r="O22" i="1" s="1"/>
  <c r="M21" i="1"/>
  <c r="O21" i="1" s="1"/>
  <c r="M20" i="1"/>
  <c r="O19" i="1"/>
  <c r="O18" i="1"/>
  <c r="O17" i="1"/>
  <c r="O16" i="1"/>
  <c r="E15" i="1"/>
  <c r="O14" i="1"/>
  <c r="Q14" i="1" s="1"/>
  <c r="X14" i="1" s="1"/>
  <c r="Y14" i="1" s="1"/>
  <c r="O13" i="1"/>
  <c r="Q13" i="1" s="1"/>
  <c r="X13" i="1" s="1"/>
  <c r="Y13" i="1" s="1"/>
  <c r="O12" i="1"/>
  <c r="Q12" i="1" s="1"/>
  <c r="X12" i="1" s="1"/>
  <c r="Y12" i="1" s="1"/>
  <c r="O11" i="1"/>
  <c r="Q11" i="1" s="1"/>
  <c r="X11" i="1" s="1"/>
  <c r="Y11" i="1" s="1"/>
  <c r="O10" i="1"/>
  <c r="Q10" i="1" s="1"/>
  <c r="X10" i="1" s="1"/>
  <c r="Y10" i="1" s="1"/>
  <c r="M9" i="1"/>
  <c r="M8" i="1"/>
  <c r="M7" i="1"/>
  <c r="O7" i="1" s="1"/>
  <c r="M6" i="1"/>
  <c r="O23" i="1" l="1"/>
  <c r="Q23" i="1" s="1"/>
  <c r="X23" i="1" s="1"/>
  <c r="Y23" i="1" s="1"/>
  <c r="O15" i="1"/>
  <c r="Q15" i="1" s="1"/>
  <c r="X15" i="1" s="1"/>
  <c r="Y15" i="1" s="1"/>
  <c r="Q22" i="1"/>
  <c r="X22" i="1" s="1"/>
  <c r="Y22" i="1" s="1"/>
  <c r="Y24" i="1"/>
  <c r="O8" i="1"/>
  <c r="Q17" i="1"/>
  <c r="X17" i="1" s="1"/>
  <c r="Y17" i="1" s="1"/>
  <c r="Q19" i="1"/>
  <c r="X19" i="1" s="1"/>
  <c r="Y19" i="1" s="1"/>
  <c r="O26" i="1"/>
  <c r="Q21" i="1"/>
  <c r="X21" i="1" s="1"/>
  <c r="Y21" i="1" s="1"/>
  <c r="Q7" i="1"/>
  <c r="X7" i="1" s="1"/>
  <c r="Y7" i="1" s="1"/>
  <c r="Q16" i="1"/>
  <c r="X16" i="1" s="1"/>
  <c r="Y16" i="1" s="1"/>
  <c r="Q18" i="1"/>
  <c r="X18" i="1" s="1"/>
  <c r="Y18" i="1" s="1"/>
  <c r="O20" i="1"/>
  <c r="O9" i="1"/>
  <c r="O6" i="1"/>
  <c r="Y25" i="1"/>
  <c r="O27" i="1" l="1"/>
  <c r="J29" i="1"/>
  <c r="Q26" i="1"/>
  <c r="X26" i="1" s="1"/>
  <c r="Y26" i="1" s="1"/>
  <c r="Q8" i="1"/>
  <c r="X8" i="1" s="1"/>
  <c r="Y8" i="1" s="1"/>
  <c r="Q20" i="1"/>
  <c r="X20" i="1" s="1"/>
  <c r="Y20" i="1" s="1"/>
  <c r="Q6" i="1"/>
  <c r="Q9" i="1"/>
  <c r="X9" i="1" s="1"/>
  <c r="Y9" i="1" s="1"/>
  <c r="X6" i="1" l="1"/>
  <c r="Y6" i="1" l="1"/>
  <c r="X1" i="1" l="1"/>
</calcChain>
</file>

<file path=xl/sharedStrings.xml><?xml version="1.0" encoding="utf-8"?>
<sst xmlns="http://schemas.openxmlformats.org/spreadsheetml/2006/main" count="71" uniqueCount="46">
  <si>
    <t>NOMINA QUINCENAL COMISION DE AGUA POTABLE Y ALCANTARILLADO DEL MUNICIPIO DE IXTLAHUACAN, COLIMA</t>
  </si>
  <si>
    <t>hu</t>
  </si>
  <si>
    <t>EMPLEADO</t>
  </si>
  <si>
    <t>PUESTO</t>
  </si>
  <si>
    <t>CATEGORIA DE TRABAJADOR</t>
  </si>
  <si>
    <t>SUELDO</t>
  </si>
  <si>
    <t>CANASTA BASICA</t>
  </si>
  <si>
    <t xml:space="preserve">COMPENSACION </t>
  </si>
  <si>
    <t>COMPENSACION EXTRAORIDNARIA</t>
  </si>
  <si>
    <t>PREVISION SOCIAL</t>
  </si>
  <si>
    <t>AYUDA P/R</t>
  </si>
  <si>
    <t>AYUDA P/T</t>
  </si>
  <si>
    <t>COMP. ALTO R.</t>
  </si>
  <si>
    <t>FONDO DE AHORRO</t>
  </si>
  <si>
    <t>QUINQUENIO</t>
  </si>
  <si>
    <t>BONO DIA DEL PADRE</t>
  </si>
  <si>
    <t>TOTAL PERCEPCIONES</t>
  </si>
  <si>
    <t>ISR</t>
  </si>
  <si>
    <t>CUOTA DE PENSIONES</t>
  </si>
  <si>
    <t>F/AHORRO</t>
  </si>
  <si>
    <t>C.INTERNA</t>
  </si>
  <si>
    <t>CUOTA SINDICAL</t>
  </si>
  <si>
    <t>DESC. PPS</t>
  </si>
  <si>
    <t>PROGRESSA</t>
  </si>
  <si>
    <t>PRESTAMOS F/AHORRO</t>
  </si>
  <si>
    <t>TOTAL DEDUCCIONES</t>
  </si>
  <si>
    <t>NETO A PAGAR</t>
  </si>
  <si>
    <t>FONTANERO</t>
  </si>
  <si>
    <t>SINDICALIZADO</t>
  </si>
  <si>
    <t>AUXILIAR ADMINISTRATIVO</t>
  </si>
  <si>
    <t>REPARADOR DE FUGAS</t>
  </si>
  <si>
    <t xml:space="preserve">DIRECTOR GENERAL </t>
  </si>
  <si>
    <t>CONFIANZA</t>
  </si>
  <si>
    <t>SUBDIRECTOR OPERATIVO</t>
  </si>
  <si>
    <t>OPERADORA EQUIPO DE BOMBEO</t>
  </si>
  <si>
    <t>OPERADOR EQUIPO DE BOMBEO</t>
  </si>
  <si>
    <t>BASE</t>
  </si>
  <si>
    <t>FONTANERA</t>
  </si>
  <si>
    <t>OPERADOR EQUIPO B.</t>
  </si>
  <si>
    <t>CHOFER ENCARGADO DE LA CLORACION</t>
  </si>
  <si>
    <t>BOMBEO</t>
  </si>
  <si>
    <t>PENSIONADA</t>
  </si>
  <si>
    <t>SINDICALIZADA PENSIONADA</t>
  </si>
  <si>
    <t>PEON</t>
  </si>
  <si>
    <t>APORTACION PATRONAL</t>
  </si>
  <si>
    <t>2DO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</si>
</sst>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164" formatCode="&quot;$&quot;#,##0.00"/>
    <numFmt numFmtId="165" formatCode="_(&quot;$&quot;* #,##0.00_);_(&quot;$&quot;* \(#,##0.00\);_(&quot;$&quot;* &quot;-&quot;??_);_(@_)"/>
    <numFmt numFmtId="166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18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theme="4" tint="0.79998168889431442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6">
    <xf numFmtId="0" fontId="0" fillId="0" borderId="0" xfId="0"/>
    <xf numFmtId="0" fontId="0" fillId="2" borderId="0" xfId="0" applyFill="1"/>
    <xf numFmtId="0" fontId="4" fillId="2" borderId="0" xfId="0" applyFont="1" applyFill="1"/>
    <xf numFmtId="44" fontId="0" fillId="2" borderId="0" xfId="1" applyFont="1" applyFill="1"/>
    <xf numFmtId="164" fontId="0" fillId="2" borderId="0" xfId="1" applyNumberFormat="1" applyFont="1" applyFill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44" fontId="8" fillId="2" borderId="0" xfId="1" applyFont="1" applyFill="1" applyAlignment="1">
      <alignment horizontal="center"/>
    </xf>
    <xf numFmtId="0" fontId="8" fillId="0" borderId="0" xfId="0" applyFont="1" applyAlignment="1">
      <alignment horizontal="center"/>
    </xf>
    <xf numFmtId="0" fontId="9" fillId="2" borderId="0" xfId="0" applyFont="1" applyFill="1" applyAlignment="1">
      <alignment horizontal="center"/>
    </xf>
    <xf numFmtId="164" fontId="7" fillId="2" borderId="0" xfId="1" applyNumberFormat="1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3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44" fontId="0" fillId="5" borderId="0" xfId="1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44" fontId="4" fillId="2" borderId="0" xfId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0" fillId="2" borderId="0" xfId="1" applyNumberFormat="1" applyFont="1" applyFill="1" applyAlignment="1">
      <alignment horizontal="center" vertical="center"/>
    </xf>
    <xf numFmtId="0" fontId="0" fillId="8" borderId="7" xfId="0" applyFill="1" applyBorder="1" applyAlignment="1">
      <alignment horizontal="center"/>
    </xf>
    <xf numFmtId="0" fontId="0" fillId="0" borderId="0" xfId="0" applyAlignment="1">
      <alignment horizontal="center"/>
    </xf>
    <xf numFmtId="44" fontId="1" fillId="0" borderId="0" xfId="1" applyFont="1" applyAlignment="1">
      <alignment horizontal="center"/>
    </xf>
    <xf numFmtId="44" fontId="0" fillId="0" borderId="0" xfId="1" applyFont="1"/>
    <xf numFmtId="44" fontId="0" fillId="0" borderId="0" xfId="1" applyFont="1" applyFill="1"/>
    <xf numFmtId="165" fontId="0" fillId="0" borderId="0" xfId="0" applyNumberFormat="1"/>
    <xf numFmtId="2" fontId="4" fillId="0" borderId="0" xfId="0" applyNumberFormat="1" applyFont="1" applyAlignment="1">
      <alignment horizontal="center"/>
    </xf>
    <xf numFmtId="44" fontId="4" fillId="2" borderId="8" xfId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164" fontId="0" fillId="2" borderId="0" xfId="1" applyNumberFormat="1" applyFont="1" applyFill="1" applyAlignment="1">
      <alignment horizontal="center"/>
    </xf>
    <xf numFmtId="0" fontId="0" fillId="0" borderId="7" xfId="0" applyBorder="1" applyAlignment="1">
      <alignment horizontal="center"/>
    </xf>
    <xf numFmtId="44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164" fontId="0" fillId="0" borderId="0" xfId="1" applyNumberFormat="1" applyFont="1" applyFill="1" applyAlignment="1">
      <alignment horizontal="center"/>
    </xf>
    <xf numFmtId="44" fontId="1" fillId="0" borderId="0" xfId="1" applyFont="1" applyFill="1"/>
    <xf numFmtId="44" fontId="0" fillId="2" borderId="0" xfId="0" applyNumberFormat="1" applyFill="1" applyAlignment="1">
      <alignment horizontal="center"/>
    </xf>
    <xf numFmtId="44" fontId="4" fillId="0" borderId="8" xfId="1" applyFont="1" applyFill="1" applyBorder="1" applyAlignment="1">
      <alignment horizontal="center"/>
    </xf>
    <xf numFmtId="164" fontId="1" fillId="0" borderId="0" xfId="1" applyNumberFormat="1" applyFont="1" applyFill="1" applyAlignment="1">
      <alignment horizontal="center"/>
    </xf>
    <xf numFmtId="0" fontId="1" fillId="0" borderId="7" xfId="0" applyFont="1" applyBorder="1" applyAlignment="1">
      <alignment horizontal="center"/>
    </xf>
    <xf numFmtId="44" fontId="0" fillId="0" borderId="0" xfId="1" applyFont="1" applyAlignment="1">
      <alignment horizontal="center"/>
    </xf>
    <xf numFmtId="44" fontId="0" fillId="0" borderId="0" xfId="1" applyFont="1" applyAlignment="1">
      <alignment horizontal="right"/>
    </xf>
    <xf numFmtId="0" fontId="1" fillId="8" borderId="7" xfId="0" applyFont="1" applyFill="1" applyBorder="1" applyAlignment="1">
      <alignment horizontal="center"/>
    </xf>
    <xf numFmtId="44" fontId="0" fillId="0" borderId="0" xfId="1" applyFont="1" applyFill="1" applyAlignment="1">
      <alignment horizontal="center"/>
    </xf>
    <xf numFmtId="2" fontId="0" fillId="0" borderId="0" xfId="1" applyNumberFormat="1" applyFont="1" applyAlignment="1">
      <alignment horizontal="center"/>
    </xf>
    <xf numFmtId="2" fontId="0" fillId="0" borderId="0" xfId="1" applyNumberFormat="1" applyFont="1" applyFill="1" applyAlignment="1">
      <alignment horizontal="center"/>
    </xf>
    <xf numFmtId="44" fontId="1" fillId="0" borderId="0" xfId="1" applyFont="1"/>
    <xf numFmtId="165" fontId="0" fillId="0" borderId="0" xfId="1" applyNumberFormat="1" applyFont="1" applyAlignment="1">
      <alignment horizontal="center"/>
    </xf>
    <xf numFmtId="0" fontId="0" fillId="9" borderId="7" xfId="0" applyFill="1" applyBorder="1" applyAlignment="1">
      <alignment horizontal="center"/>
    </xf>
    <xf numFmtId="0" fontId="1" fillId="9" borderId="7" xfId="0" applyFont="1" applyFill="1" applyBorder="1" applyAlignment="1">
      <alignment horizontal="center"/>
    </xf>
    <xf numFmtId="0" fontId="0" fillId="10" borderId="7" xfId="0" applyFill="1" applyBorder="1" applyAlignment="1">
      <alignment horizontal="center"/>
    </xf>
    <xf numFmtId="44" fontId="4" fillId="2" borderId="9" xfId="1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44" fontId="0" fillId="0" borderId="0" xfId="0" applyNumberFormat="1"/>
    <xf numFmtId="44" fontId="4" fillId="0" borderId="0" xfId="1" applyFont="1"/>
    <xf numFmtId="44" fontId="0" fillId="0" borderId="0" xfId="0" applyNumberFormat="1" applyFill="1"/>
    <xf numFmtId="0" fontId="0" fillId="0" borderId="0" xfId="0" applyFill="1"/>
    <xf numFmtId="166" fontId="4" fillId="0" borderId="0" xfId="0" applyNumberFormat="1" applyFont="1"/>
    <xf numFmtId="164" fontId="0" fillId="2" borderId="0" xfId="0" applyNumberFormat="1" applyFill="1"/>
    <xf numFmtId="0" fontId="4" fillId="0" borderId="0" xfId="0" applyFont="1"/>
    <xf numFmtId="0" fontId="10" fillId="0" borderId="0" xfId="0" applyFont="1"/>
    <xf numFmtId="44" fontId="10" fillId="0" borderId="0" xfId="0" applyNumberFormat="1" applyFont="1"/>
    <xf numFmtId="0" fontId="6" fillId="2" borderId="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5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/>
        <bottom/>
      </border>
    </dxf>
    <dxf>
      <font>
        <b/>
      </font>
      <numFmt numFmtId="2" formatCode="0.00"/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2" formatCode="0.00"/>
      <alignment horizontal="center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(&quot;$&quot;* #,##0.00_);_(&quot;$&quot;* \(#,##0.00\);_(&quot;$&quot;* &quot;-&quot;??_);_(@_)"/>
    </dxf>
    <dxf>
      <alignment horizontal="center" textRotation="0" wrapText="0" indent="0" justifyLastLine="0" shrinkToFit="0" readingOrder="0"/>
    </dxf>
    <dxf>
      <font>
        <b/>
      </font>
      <numFmt numFmtId="34" formatCode="_-&quot;$&quot;* #,##0.00_-;\-&quot;$&quot;* #,##0.00_-;_-&quot;$&quot;* &quot;-&quot;??_-;_-@_-"/>
      <alignment horizontal="center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/>
      </font>
      <numFmt numFmtId="164" formatCode="&quot;$&quot;#,##0.00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numFmt numFmtId="164" formatCode="&quot;$&quot;#,##0.00"/>
      <alignment horizont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NOMINA%201ERA%20QUI%20JUNI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ANZA"/>
      <sheetName val="SINDICATO (2)"/>
      <sheetName val="SINDICATO"/>
      <sheetName val="1ERA_JUN_2025"/>
      <sheetName val="CONTBILIDAD"/>
      <sheetName val="Hoja1"/>
    </sheetNames>
    <sheetDataSet>
      <sheetData sheetId="0"/>
      <sheetData sheetId="1"/>
      <sheetData sheetId="2"/>
      <sheetData sheetId="3">
        <row r="6">
          <cell r="Y6">
            <v>12707.540000000003</v>
          </cell>
        </row>
        <row r="7">
          <cell r="Y7">
            <v>10407.549999999999</v>
          </cell>
        </row>
        <row r="8">
          <cell r="Y8">
            <v>8338.23</v>
          </cell>
        </row>
        <row r="9">
          <cell r="Y9">
            <v>10994.769999999999</v>
          </cell>
        </row>
        <row r="21">
          <cell r="Y21">
            <v>11763.720000000001</v>
          </cell>
        </row>
        <row r="23">
          <cell r="Y23">
            <v>8144.25</v>
          </cell>
        </row>
        <row r="24">
          <cell r="Y24">
            <v>11306.760000000002</v>
          </cell>
        </row>
        <row r="25">
          <cell r="Y25">
            <v>10385.94</v>
          </cell>
        </row>
        <row r="26">
          <cell r="Y26">
            <v>11712.28</v>
          </cell>
        </row>
        <row r="27">
          <cell r="Y27">
            <v>10217.878940000002</v>
          </cell>
        </row>
        <row r="28">
          <cell r="Y28">
            <v>9920.4000000000015</v>
          </cell>
        </row>
        <row r="29">
          <cell r="Y29">
            <v>11405.825000000001</v>
          </cell>
        </row>
        <row r="30">
          <cell r="Y30">
            <v>5771.591363999999</v>
          </cell>
        </row>
        <row r="31">
          <cell r="Y31">
            <v>10737.69</v>
          </cell>
        </row>
      </sheetData>
      <sheetData sheetId="4"/>
      <sheetData sheetId="5"/>
    </sheetDataSet>
  </externalBook>
</externalLink>
</file>

<file path=xl/tables/table1.xml><?xml version="1.0" encoding="utf-8"?>
<table xmlns="http://schemas.openxmlformats.org/spreadsheetml/2006/main" id="1" name="NOMINA" displayName="NOMINA" ref="A5:X26" totalsRowShown="0" headerRowDxfId="50" dataDxfId="49" totalsRowDxfId="48">
  <autoFilter ref="A5:X26"/>
  <tableColumns count="24">
    <tableColumn id="1" name="EMPLEADO" dataDxfId="47" totalsRowDxfId="23"/>
    <tableColumn id="7" name="PUESTO" dataDxfId="46" totalsRowDxfId="22"/>
    <tableColumn id="14" name="CATEGORIA DE TRABAJADOR" dataDxfId="45" totalsRowDxfId="21"/>
    <tableColumn id="4" name="SUELDO" dataDxfId="44" totalsRowDxfId="20" dataCellStyle="Moneda"/>
    <tableColumn id="5" name="CANASTA BASICA" dataDxfId="43" totalsRowDxfId="19" dataCellStyle="Moneda"/>
    <tableColumn id="9" name="COMPENSACION " dataDxfId="42" totalsRowDxfId="18" dataCellStyle="Moneda"/>
    <tableColumn id="17" name="COMPENSACION EXTRAORIDNARIA" dataDxfId="41" totalsRowDxfId="17" dataCellStyle="Moneda"/>
    <tableColumn id="33" name="PREVISION SOCIAL" dataDxfId="40" totalsRowDxfId="16" dataCellStyle="Moneda"/>
    <tableColumn id="15" name="AYUDA P/R" dataDxfId="39" totalsRowDxfId="15" dataCellStyle="Moneda"/>
    <tableColumn id="19" name="AYUDA P/T" dataDxfId="38" totalsRowDxfId="14" dataCellStyle="Moneda"/>
    <tableColumn id="20" name="COMP. ALTO R." dataDxfId="37" totalsRowDxfId="13" dataCellStyle="Moneda"/>
    <tableColumn id="22" name="FONDO DE AHORRO" dataDxfId="36" totalsRowDxfId="12" dataCellStyle="Moneda"/>
    <tableColumn id="21" name="QUINQUENIO" dataDxfId="35" totalsRowDxfId="11" dataCellStyle="Moneda"/>
    <tableColumn id="10" name="BONO DIA DEL PADRE" dataDxfId="34" totalsRowDxfId="10" dataCellStyle="Moneda"/>
    <tableColumn id="11" name="TOTAL PERCEPCIONES" dataDxfId="33" totalsRowDxfId="9" dataCellStyle="Moneda">
      <calculatedColumnFormula>SUM(D6:N6)</calculatedColumnFormula>
    </tableColumn>
    <tableColumn id="6" name="ISR" dataDxfId="32" totalsRowDxfId="8" dataCellStyle="Moneda"/>
    <tableColumn id="13" name="CUOTA DE PENSIONES" dataDxfId="31" totalsRowDxfId="7" dataCellStyle="Moneda"/>
    <tableColumn id="26" name="F/AHORRO" dataDxfId="30" totalsRowDxfId="6" dataCellStyle="Moneda"/>
    <tableColumn id="24" name="C.INTERNA" dataDxfId="29" totalsRowDxfId="5" dataCellStyle="Moneda"/>
    <tableColumn id="25" name="CUOTA SINDICAL" dataDxfId="28" totalsRowDxfId="4" dataCellStyle="Moneda"/>
    <tableColumn id="16" name="DESC. PPS" dataDxfId="27" totalsRowDxfId="3" dataCellStyle="Moneda"/>
    <tableColumn id="27" name="PROGRESSA" dataDxfId="26" totalsRowDxfId="2" dataCellStyle="Moneda"/>
    <tableColumn id="3" name="PRESTAMOS F/AHORRO" dataDxfId="25" totalsRowDxfId="1" dataCellStyle="Moneda"/>
    <tableColumn id="18" name="TOTAL DEDUCCIONES" dataDxfId="24" totalsRowDxfId="0">
      <calculatedColumnFormula>SUM(P6:W6)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tabSelected="1" topLeftCell="A16" zoomScaleNormal="100" zoomScaleSheetLayoutView="124" workbookViewId="0">
      <selection activeCell="A28" sqref="A28:XFD52"/>
    </sheetView>
  </sheetViews>
  <sheetFormatPr baseColWidth="10" defaultRowHeight="15" x14ac:dyDescent="0.25"/>
  <cols>
    <col min="1" max="1" width="16" customWidth="1"/>
    <col min="2" max="2" width="36.42578125" bestFit="1" customWidth="1"/>
    <col min="3" max="3" width="31.140625" bestFit="1" customWidth="1"/>
    <col min="4" max="4" width="12.5703125" bestFit="1" customWidth="1"/>
    <col min="5" max="5" width="25.42578125" bestFit="1" customWidth="1"/>
    <col min="6" max="6" width="21" bestFit="1" customWidth="1"/>
    <col min="7" max="7" width="37.140625" bestFit="1" customWidth="1"/>
    <col min="8" max="8" width="22" bestFit="1" customWidth="1"/>
    <col min="9" max="9" width="15.5703125" bestFit="1" customWidth="1"/>
    <col min="10" max="10" width="22.85546875" bestFit="1" customWidth="1"/>
    <col min="11" max="11" width="18.85546875" bestFit="1" customWidth="1"/>
    <col min="12" max="12" width="23.140625" bestFit="1" customWidth="1"/>
    <col min="13" max="13" width="17.7109375" bestFit="1" customWidth="1"/>
    <col min="14" max="14" width="24.5703125" bestFit="1" customWidth="1"/>
    <col min="15" max="15" width="24.85546875" style="71" bestFit="1" customWidth="1"/>
    <col min="16" max="16" width="10.5703125" style="35" bestFit="1" customWidth="1"/>
    <col min="17" max="17" width="25.140625" bestFit="1" customWidth="1"/>
    <col min="18" max="19" width="15.140625" bestFit="1" customWidth="1"/>
    <col min="20" max="20" width="20.42578125" bestFit="1" customWidth="1"/>
    <col min="21" max="21" width="14.28515625" bestFit="1" customWidth="1"/>
    <col min="22" max="22" width="16.140625" bestFit="1" customWidth="1"/>
    <col min="23" max="23" width="26.7109375" bestFit="1" customWidth="1"/>
    <col min="24" max="24" width="24.42578125" style="71" bestFit="1" customWidth="1"/>
    <col min="25" max="25" width="14.85546875" style="1" bestFit="1" customWidth="1"/>
    <col min="26" max="26" width="6.140625" style="1" bestFit="1" customWidth="1"/>
    <col min="27" max="27" width="13.28515625" style="1" bestFit="1" customWidth="1"/>
    <col min="28" max="29" width="11.42578125" style="1"/>
    <col min="30" max="30" width="14.28515625" style="2" bestFit="1" customWidth="1"/>
    <col min="31" max="31" width="11.42578125" style="4"/>
  </cols>
  <sheetData>
    <row r="1" spans="1:31" s="1" customFormat="1" ht="15.75" thickBot="1" x14ac:dyDescent="0.3">
      <c r="O1" s="2"/>
      <c r="P1" s="3"/>
      <c r="X1" s="2">
        <f ca="1">A:Y</f>
        <v>0</v>
      </c>
      <c r="AD1" s="2"/>
      <c r="AE1" s="4"/>
    </row>
    <row r="2" spans="1:31" s="1" customFormat="1" ht="36" customHeight="1" x14ac:dyDescent="0.25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8" t="s">
        <v>45</v>
      </c>
      <c r="Y2" s="9"/>
      <c r="Z2" s="10"/>
      <c r="AA2" s="10"/>
      <c r="AB2" s="10"/>
      <c r="AC2" s="10"/>
      <c r="AD2" s="10"/>
      <c r="AE2" s="4"/>
    </row>
    <row r="3" spans="1:31" s="1" customFormat="1" ht="18.75" customHeight="1" thickBot="1" x14ac:dyDescent="0.3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3"/>
      <c r="X3" s="74"/>
      <c r="Y3" s="75"/>
      <c r="Z3" s="10"/>
      <c r="AA3" s="10"/>
      <c r="AB3" s="10"/>
      <c r="AC3" s="10"/>
      <c r="AD3" s="10"/>
      <c r="AE3" s="4"/>
    </row>
    <row r="4" spans="1:31" s="14" customFormat="1" ht="15.75" thickBot="1" x14ac:dyDescent="0.3">
      <c r="A4" s="14">
        <v>1</v>
      </c>
      <c r="B4" s="14">
        <v>3</v>
      </c>
      <c r="C4" s="15">
        <v>5</v>
      </c>
      <c r="D4" s="16"/>
      <c r="E4" s="16">
        <v>10</v>
      </c>
      <c r="F4" s="16">
        <v>11</v>
      </c>
      <c r="G4" s="16">
        <v>12</v>
      </c>
      <c r="H4" s="16">
        <v>13</v>
      </c>
      <c r="I4" s="16">
        <v>14</v>
      </c>
      <c r="J4" s="16">
        <v>15</v>
      </c>
      <c r="K4" s="16">
        <v>16</v>
      </c>
      <c r="L4" s="16">
        <v>17</v>
      </c>
      <c r="M4" s="16">
        <v>18</v>
      </c>
      <c r="N4" s="16">
        <v>19</v>
      </c>
      <c r="O4" s="16">
        <v>23</v>
      </c>
      <c r="P4" s="17">
        <v>24</v>
      </c>
      <c r="Q4" s="16">
        <v>25</v>
      </c>
      <c r="R4" s="16">
        <v>23</v>
      </c>
      <c r="S4" s="18">
        <v>24</v>
      </c>
      <c r="T4" s="16">
        <v>25</v>
      </c>
      <c r="U4" s="16">
        <v>26</v>
      </c>
      <c r="V4" s="16">
        <v>28</v>
      </c>
      <c r="W4" s="16"/>
      <c r="X4" s="19">
        <v>33</v>
      </c>
      <c r="Y4" s="14" t="s">
        <v>1</v>
      </c>
      <c r="Z4" s="10"/>
      <c r="AA4" s="10"/>
      <c r="AB4" s="10"/>
      <c r="AC4" s="10"/>
      <c r="AD4" s="10"/>
      <c r="AE4" s="20"/>
    </row>
    <row r="5" spans="1:31" s="21" customFormat="1" x14ac:dyDescent="0.25">
      <c r="A5" s="21" t="s">
        <v>2</v>
      </c>
      <c r="B5" s="22" t="s">
        <v>3</v>
      </c>
      <c r="C5" s="21" t="s">
        <v>4</v>
      </c>
      <c r="D5" s="23" t="s">
        <v>5</v>
      </c>
      <c r="E5" s="23" t="s">
        <v>6</v>
      </c>
      <c r="F5" s="23" t="s">
        <v>7</v>
      </c>
      <c r="G5" s="23" t="s">
        <v>8</v>
      </c>
      <c r="H5" s="23" t="s">
        <v>9</v>
      </c>
      <c r="I5" s="23" t="s">
        <v>10</v>
      </c>
      <c r="J5" s="23" t="s">
        <v>11</v>
      </c>
      <c r="K5" s="23" t="s">
        <v>12</v>
      </c>
      <c r="L5" s="23" t="s">
        <v>13</v>
      </c>
      <c r="M5" s="23" t="s">
        <v>14</v>
      </c>
      <c r="N5" s="23" t="s">
        <v>15</v>
      </c>
      <c r="O5" s="24" t="s">
        <v>16</v>
      </c>
      <c r="P5" s="25" t="s">
        <v>17</v>
      </c>
      <c r="Q5" s="26" t="s">
        <v>18</v>
      </c>
      <c r="R5" s="26" t="s">
        <v>19</v>
      </c>
      <c r="S5" s="26" t="s">
        <v>20</v>
      </c>
      <c r="T5" s="26" t="s">
        <v>21</v>
      </c>
      <c r="U5" s="26" t="s">
        <v>22</v>
      </c>
      <c r="V5" s="26" t="s">
        <v>23</v>
      </c>
      <c r="W5" s="26" t="s">
        <v>24</v>
      </c>
      <c r="X5" s="27" t="s">
        <v>25</v>
      </c>
      <c r="Y5" s="28" t="s">
        <v>26</v>
      </c>
      <c r="Z5" s="29"/>
      <c r="AA5" s="29"/>
      <c r="AB5" s="29"/>
      <c r="AC5" s="30"/>
      <c r="AD5" s="30"/>
      <c r="AE5" s="31"/>
    </row>
    <row r="6" spans="1:31" s="33" customFormat="1" x14ac:dyDescent="0.25">
      <c r="A6" s="32">
        <v>1</v>
      </c>
      <c r="B6" t="s">
        <v>27</v>
      </c>
      <c r="C6" s="33" t="s">
        <v>28</v>
      </c>
      <c r="D6" s="34">
        <v>8188.1563480000013</v>
      </c>
      <c r="E6" s="35">
        <v>919.44</v>
      </c>
      <c r="F6" s="35">
        <v>99.12</v>
      </c>
      <c r="G6" s="35">
        <v>622</v>
      </c>
      <c r="H6" s="35">
        <v>0</v>
      </c>
      <c r="I6" s="35">
        <v>493.8</v>
      </c>
      <c r="J6" s="35">
        <v>539.84</v>
      </c>
      <c r="K6" s="35">
        <v>779.06</v>
      </c>
      <c r="L6" s="35">
        <v>0</v>
      </c>
      <c r="M6" s="35">
        <f>((NOMINA[[#This Row],[SUELDO]]/15)*7+38.1)/2</f>
        <v>1929.6198145333337</v>
      </c>
      <c r="N6" s="36">
        <v>2395.13</v>
      </c>
      <c r="O6" s="35">
        <f t="shared" ref="O6:O26" si="0">SUM(D6:N6)</f>
        <v>15966.166162533336</v>
      </c>
      <c r="P6" s="35">
        <v>1907.97</v>
      </c>
      <c r="Q6" s="37">
        <f>NOMINA[[#This Row],[TOTAL PERCEPCIONES]]*0.07</f>
        <v>1117.6316313773336</v>
      </c>
      <c r="R6" s="35">
        <v>0</v>
      </c>
      <c r="S6" s="35">
        <v>0</v>
      </c>
      <c r="T6" s="35">
        <v>0</v>
      </c>
      <c r="U6" s="35">
        <v>0</v>
      </c>
      <c r="V6" s="35">
        <v>0</v>
      </c>
      <c r="W6" s="35">
        <v>0</v>
      </c>
      <c r="X6" s="38">
        <f t="shared" ref="X6:X26" si="1">SUM(P6:W6)</f>
        <v>3025.6016313773334</v>
      </c>
      <c r="Y6" s="39">
        <f>NOMINA[[#This Row],[TOTAL PERCEPCIONES]]-NOMINA[[#This Row],[TOTAL DEDUCCIONES]]</f>
        <v>12940.564531156004</v>
      </c>
      <c r="Z6" s="40"/>
      <c r="AA6" s="40"/>
      <c r="AB6" s="40"/>
      <c r="AC6" s="40"/>
      <c r="AD6" s="41"/>
      <c r="AE6" s="42"/>
    </row>
    <row r="7" spans="1:31" s="33" customFormat="1" x14ac:dyDescent="0.25">
      <c r="A7" s="43">
        <v>2</v>
      </c>
      <c r="B7" t="s">
        <v>29</v>
      </c>
      <c r="C7" s="33" t="s">
        <v>28</v>
      </c>
      <c r="D7" s="34">
        <v>7810.0200040000018</v>
      </c>
      <c r="E7" s="35">
        <v>919.44</v>
      </c>
      <c r="F7" s="35">
        <v>99.12</v>
      </c>
      <c r="G7" s="36">
        <v>0</v>
      </c>
      <c r="H7" s="36">
        <v>0</v>
      </c>
      <c r="I7" s="36">
        <v>493.8</v>
      </c>
      <c r="J7" s="36">
        <v>539.84</v>
      </c>
      <c r="K7" s="36">
        <v>0</v>
      </c>
      <c r="L7" s="36">
        <v>0</v>
      </c>
      <c r="M7" s="35">
        <f>((NOMINA[[#This Row],[SUELDO]]/15)*7+38.1)/2</f>
        <v>1841.3880009333338</v>
      </c>
      <c r="N7" s="36"/>
      <c r="O7" s="35">
        <f t="shared" si="0"/>
        <v>11703.608004933336</v>
      </c>
      <c r="P7" s="36">
        <v>1130.3399999999999</v>
      </c>
      <c r="Q7" s="37">
        <f>NOMINA[[#This Row],[TOTAL PERCEPCIONES]]*0.07</f>
        <v>819.25256034533356</v>
      </c>
      <c r="R7" s="35">
        <v>0</v>
      </c>
      <c r="S7" s="36">
        <v>0</v>
      </c>
      <c r="T7" s="36">
        <v>0</v>
      </c>
      <c r="U7" s="36">
        <v>0</v>
      </c>
      <c r="V7" s="36">
        <v>0</v>
      </c>
      <c r="W7" s="35">
        <v>0</v>
      </c>
      <c r="X7" s="38">
        <f t="shared" si="1"/>
        <v>1949.5925603453334</v>
      </c>
      <c r="Y7" s="39">
        <f>NOMINA[[#This Row],[TOTAL PERCEPCIONES]]-NOMINA[[#This Row],[TOTAL DEDUCCIONES]]</f>
        <v>9754.0154445880034</v>
      </c>
      <c r="AA7" s="44"/>
      <c r="AD7" s="45"/>
      <c r="AE7" s="46"/>
    </row>
    <row r="8" spans="1:31" s="33" customFormat="1" x14ac:dyDescent="0.25">
      <c r="A8" s="43">
        <v>5</v>
      </c>
      <c r="B8" t="s">
        <v>30</v>
      </c>
      <c r="C8" s="33" t="s">
        <v>28</v>
      </c>
      <c r="D8" s="34">
        <v>6377.9131520000001</v>
      </c>
      <c r="E8" s="35">
        <v>919.44</v>
      </c>
      <c r="F8" s="35">
        <v>99.12</v>
      </c>
      <c r="G8" s="36">
        <v>0</v>
      </c>
      <c r="H8" s="35"/>
      <c r="I8" s="35">
        <v>493.8</v>
      </c>
      <c r="J8" s="47"/>
      <c r="K8" s="35">
        <v>0</v>
      </c>
      <c r="L8" s="47"/>
      <c r="M8" s="35">
        <f>((NOMINA[[#This Row],[SUELDO]]/15)*6+28.57)/2</f>
        <v>1289.8676304000001</v>
      </c>
      <c r="N8" s="36">
        <v>2395.13</v>
      </c>
      <c r="O8" s="35">
        <f t="shared" si="0"/>
        <v>11575.270782399999</v>
      </c>
      <c r="P8" s="35">
        <v>1218.24</v>
      </c>
      <c r="Q8" s="37">
        <f>NOMINA[[#This Row],[TOTAL PERCEPCIONES]]*0.07</f>
        <v>810.26895476799996</v>
      </c>
      <c r="R8" s="35">
        <v>0</v>
      </c>
      <c r="S8" s="35">
        <v>100</v>
      </c>
      <c r="T8" s="35">
        <v>0</v>
      </c>
      <c r="U8" s="35">
        <v>0</v>
      </c>
      <c r="V8" s="35">
        <v>0</v>
      </c>
      <c r="W8" s="35">
        <v>0</v>
      </c>
      <c r="X8" s="38">
        <f t="shared" si="1"/>
        <v>2128.508954768</v>
      </c>
      <c r="Y8" s="39">
        <f>NOMINA[[#This Row],[TOTAL PERCEPCIONES]]-NOMINA[[#This Row],[TOTAL DEDUCCIONES]]</f>
        <v>9446.761827631999</v>
      </c>
      <c r="Z8" s="48"/>
      <c r="AA8" s="44"/>
      <c r="AB8" s="40"/>
      <c r="AC8" s="40"/>
      <c r="AD8" s="41"/>
      <c r="AE8" s="42"/>
    </row>
    <row r="9" spans="1:31" s="33" customFormat="1" x14ac:dyDescent="0.25">
      <c r="A9" s="43">
        <v>7</v>
      </c>
      <c r="B9" t="s">
        <v>29</v>
      </c>
      <c r="C9" s="33" t="s">
        <v>28</v>
      </c>
      <c r="D9" s="34">
        <v>7525.6480800000008</v>
      </c>
      <c r="E9" s="47">
        <v>919.44</v>
      </c>
      <c r="F9" s="47">
        <v>99.12</v>
      </c>
      <c r="G9" s="47">
        <v>1000</v>
      </c>
      <c r="H9" s="47">
        <v>272.39</v>
      </c>
      <c r="I9" s="47">
        <v>493.8</v>
      </c>
      <c r="J9" s="47">
        <v>539.84</v>
      </c>
      <c r="K9" s="47">
        <v>0</v>
      </c>
      <c r="L9" s="47">
        <v>393.26</v>
      </c>
      <c r="M9" s="47">
        <f>((NOMINA[[#This Row],[SUELDO]]/15)*5+19.04)/2</f>
        <v>1263.7946800000002</v>
      </c>
      <c r="N9" s="36">
        <v>2395.13</v>
      </c>
      <c r="O9" s="35">
        <f t="shared" si="0"/>
        <v>14902.422760000001</v>
      </c>
      <c r="P9" s="47">
        <v>946.23</v>
      </c>
      <c r="Q9" s="37">
        <f>NOMINA[[#This Row],[TOTAL PERCEPCIONES]]*0.07</f>
        <v>1043.1695932000002</v>
      </c>
      <c r="R9" s="47">
        <v>786.52</v>
      </c>
      <c r="S9" s="47">
        <v>100</v>
      </c>
      <c r="T9" s="47">
        <v>50</v>
      </c>
      <c r="U9" s="47">
        <v>349.06500000000005</v>
      </c>
      <c r="V9" s="47">
        <v>1750</v>
      </c>
      <c r="W9" s="47">
        <v>500</v>
      </c>
      <c r="X9" s="38">
        <f t="shared" si="1"/>
        <v>5524.9845932000007</v>
      </c>
      <c r="Y9" s="49">
        <f>NOMINA[[#This Row],[TOTAL PERCEPCIONES]]-NOMINA[[#This Row],[TOTAL DEDUCCIONES]]</f>
        <v>9377.4381668000005</v>
      </c>
      <c r="AA9" s="44"/>
      <c r="AE9" s="50"/>
    </row>
    <row r="10" spans="1:31" s="33" customFormat="1" x14ac:dyDescent="0.25">
      <c r="A10" s="51">
        <v>34</v>
      </c>
      <c r="B10" t="s">
        <v>31</v>
      </c>
      <c r="C10" s="33" t="s">
        <v>32</v>
      </c>
      <c r="D10" s="34">
        <v>11330</v>
      </c>
      <c r="E10" s="52">
        <v>472.28</v>
      </c>
      <c r="F10" s="52">
        <v>5600</v>
      </c>
      <c r="G10" s="52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f t="shared" si="0"/>
        <v>17402.28</v>
      </c>
      <c r="P10" s="52">
        <v>1481.94</v>
      </c>
      <c r="Q10" s="37">
        <f>O10*0.08</f>
        <v>1392.1823999999999</v>
      </c>
      <c r="R10" s="35">
        <v>0</v>
      </c>
      <c r="S10" s="35">
        <v>0</v>
      </c>
      <c r="T10" s="35">
        <v>0</v>
      </c>
      <c r="U10" s="35">
        <v>0</v>
      </c>
      <c r="V10" s="35">
        <v>0</v>
      </c>
      <c r="W10" s="35">
        <v>0</v>
      </c>
      <c r="X10" s="38">
        <f t="shared" si="1"/>
        <v>2874.1224000000002</v>
      </c>
      <c r="Y10" s="39">
        <f>NOMINA[[#This Row],[TOTAL PERCEPCIONES]]-NOMINA[[#This Row],[TOTAL DEDUCCIONES]]</f>
        <v>14528.157599999999</v>
      </c>
      <c r="Z10" s="40"/>
      <c r="AA10" s="44"/>
      <c r="AB10" s="40"/>
      <c r="AC10" s="40"/>
      <c r="AD10" s="41"/>
      <c r="AE10" s="42"/>
    </row>
    <row r="11" spans="1:31" s="33" customFormat="1" x14ac:dyDescent="0.25">
      <c r="A11" s="51">
        <v>35</v>
      </c>
      <c r="B11" t="s">
        <v>33</v>
      </c>
      <c r="C11" s="33" t="s">
        <v>32</v>
      </c>
      <c r="D11" s="34">
        <v>5300</v>
      </c>
      <c r="E11" s="53">
        <v>472.28</v>
      </c>
      <c r="F11" s="52">
        <v>3923.55</v>
      </c>
      <c r="G11" s="52">
        <v>0</v>
      </c>
      <c r="H11" s="52">
        <v>0</v>
      </c>
      <c r="I11" s="52">
        <v>0</v>
      </c>
      <c r="J11" s="52">
        <v>0</v>
      </c>
      <c r="K11" s="52">
        <v>0</v>
      </c>
      <c r="L11" s="52">
        <v>0</v>
      </c>
      <c r="M11" s="52">
        <v>0</v>
      </c>
      <c r="N11" s="35">
        <v>0</v>
      </c>
      <c r="O11" s="35">
        <f t="shared" si="0"/>
        <v>9695.83</v>
      </c>
      <c r="P11" s="52">
        <v>399.55</v>
      </c>
      <c r="Q11" s="37">
        <f>O11*0.08</f>
        <v>775.66640000000007</v>
      </c>
      <c r="R11" s="35">
        <v>0</v>
      </c>
      <c r="S11" s="35">
        <v>0</v>
      </c>
      <c r="T11" s="35">
        <v>0</v>
      </c>
      <c r="U11" s="35">
        <v>0</v>
      </c>
      <c r="V11" s="35">
        <v>0</v>
      </c>
      <c r="W11" s="35">
        <v>0</v>
      </c>
      <c r="X11" s="38">
        <f t="shared" si="1"/>
        <v>1175.2164</v>
      </c>
      <c r="Y11" s="39">
        <f>NOMINA[[#This Row],[TOTAL PERCEPCIONES]]-NOMINA[[#This Row],[TOTAL DEDUCCIONES]]</f>
        <v>8520.6136000000006</v>
      </c>
      <c r="Z11" s="40"/>
      <c r="AA11" s="44"/>
      <c r="AB11" s="40"/>
      <c r="AC11" s="40"/>
      <c r="AD11" s="41"/>
      <c r="AE11" s="42"/>
    </row>
    <row r="12" spans="1:31" s="33" customFormat="1" x14ac:dyDescent="0.25">
      <c r="A12" s="51">
        <v>36</v>
      </c>
      <c r="B12" t="s">
        <v>30</v>
      </c>
      <c r="C12" s="33" t="s">
        <v>32</v>
      </c>
      <c r="D12" s="34">
        <v>1398.42</v>
      </c>
      <c r="E12" s="52">
        <v>293.10000000000002</v>
      </c>
      <c r="F12" s="52">
        <v>1569.35</v>
      </c>
      <c r="G12" s="52">
        <v>0</v>
      </c>
      <c r="H12" s="52">
        <v>0</v>
      </c>
      <c r="I12" s="52">
        <v>0</v>
      </c>
      <c r="J12" s="52">
        <v>0</v>
      </c>
      <c r="K12" s="52">
        <v>0</v>
      </c>
      <c r="L12" s="52">
        <v>0</v>
      </c>
      <c r="M12" s="52">
        <v>0</v>
      </c>
      <c r="N12" s="35">
        <v>0</v>
      </c>
      <c r="O12" s="35">
        <f t="shared" si="0"/>
        <v>3260.87</v>
      </c>
      <c r="P12" s="36">
        <v>0</v>
      </c>
      <c r="Q12" s="37">
        <f>O12*0.08</f>
        <v>260.86959999999999</v>
      </c>
      <c r="R12" s="35">
        <v>0</v>
      </c>
      <c r="S12" s="35">
        <v>0</v>
      </c>
      <c r="T12" s="35">
        <v>0</v>
      </c>
      <c r="U12" s="35">
        <v>0</v>
      </c>
      <c r="V12" s="35">
        <v>0</v>
      </c>
      <c r="W12" s="35">
        <v>0</v>
      </c>
      <c r="X12" s="38">
        <f t="shared" si="1"/>
        <v>260.86959999999999</v>
      </c>
      <c r="Y12" s="39">
        <f>NOMINA[[#This Row],[TOTAL PERCEPCIONES]]-NOMINA[[#This Row],[TOTAL DEDUCCIONES]]</f>
        <v>3000.0003999999999</v>
      </c>
      <c r="Z12" s="40"/>
      <c r="AA12" s="44"/>
      <c r="AB12" s="40"/>
      <c r="AC12" s="40"/>
      <c r="AD12" s="41"/>
      <c r="AE12" s="42"/>
    </row>
    <row r="13" spans="1:31" s="33" customFormat="1" x14ac:dyDescent="0.25">
      <c r="A13" s="54">
        <v>26</v>
      </c>
      <c r="B13" t="s">
        <v>34</v>
      </c>
      <c r="C13" s="33" t="s">
        <v>32</v>
      </c>
      <c r="D13" s="34">
        <v>1196.56</v>
      </c>
      <c r="E13" s="35">
        <v>0</v>
      </c>
      <c r="F13" s="35">
        <v>0</v>
      </c>
      <c r="G13" s="52">
        <v>0</v>
      </c>
      <c r="H13" s="52">
        <v>0</v>
      </c>
      <c r="I13" s="52">
        <v>0</v>
      </c>
      <c r="J13" s="35">
        <v>0</v>
      </c>
      <c r="K13" s="52">
        <v>0</v>
      </c>
      <c r="L13" s="52">
        <v>0</v>
      </c>
      <c r="M13" s="52">
        <v>0</v>
      </c>
      <c r="N13" s="35">
        <v>0</v>
      </c>
      <c r="O13" s="35">
        <f t="shared" si="0"/>
        <v>1196.56</v>
      </c>
      <c r="P13" s="36">
        <v>0</v>
      </c>
      <c r="Q13" s="37">
        <f t="shared" ref="Q13:Q19" si="2">O13*0.08</f>
        <v>95.724800000000002</v>
      </c>
      <c r="R13" s="35">
        <v>0</v>
      </c>
      <c r="S13" s="35">
        <v>0</v>
      </c>
      <c r="T13" s="35">
        <v>0</v>
      </c>
      <c r="U13" s="35">
        <v>0</v>
      </c>
      <c r="V13" s="35">
        <v>0</v>
      </c>
      <c r="W13" s="35">
        <v>0</v>
      </c>
      <c r="X13" s="38">
        <f t="shared" si="1"/>
        <v>95.724800000000002</v>
      </c>
      <c r="Y13" s="39">
        <f>NOMINA[[#This Row],[TOTAL PERCEPCIONES]]-NOMINA[[#This Row],[TOTAL DEDUCCIONES]]</f>
        <v>1100.8352</v>
      </c>
      <c r="Z13" s="40"/>
      <c r="AA13" s="44"/>
      <c r="AB13" s="40"/>
      <c r="AC13" s="40"/>
      <c r="AD13" s="41"/>
      <c r="AE13" s="42"/>
    </row>
    <row r="14" spans="1:31" s="33" customFormat="1" x14ac:dyDescent="0.25">
      <c r="A14" s="43">
        <v>41</v>
      </c>
      <c r="B14" t="s">
        <v>35</v>
      </c>
      <c r="C14" s="33" t="s">
        <v>32</v>
      </c>
      <c r="D14" s="34">
        <v>1398.42</v>
      </c>
      <c r="E14" s="52">
        <v>293.10000000000002</v>
      </c>
      <c r="F14" s="52">
        <v>1569.35</v>
      </c>
      <c r="G14" s="52">
        <v>0</v>
      </c>
      <c r="H14" s="52">
        <v>0</v>
      </c>
      <c r="I14" s="52">
        <v>0</v>
      </c>
      <c r="J14" s="35">
        <v>0</v>
      </c>
      <c r="K14" s="52">
        <v>0</v>
      </c>
      <c r="L14" s="52">
        <v>0</v>
      </c>
      <c r="M14" s="52">
        <v>0</v>
      </c>
      <c r="N14" s="35">
        <v>0</v>
      </c>
      <c r="O14" s="35">
        <f t="shared" si="0"/>
        <v>3260.87</v>
      </c>
      <c r="P14" s="36">
        <v>0</v>
      </c>
      <c r="Q14" s="37">
        <f t="shared" si="2"/>
        <v>260.86959999999999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8">
        <f t="shared" si="1"/>
        <v>260.86959999999999</v>
      </c>
      <c r="Y14" s="49">
        <f>NOMINA[[#This Row],[TOTAL PERCEPCIONES]]-NOMINA[[#This Row],[TOTAL DEDUCCIONES]]</f>
        <v>3000.0003999999999</v>
      </c>
      <c r="AA14" s="44"/>
      <c r="AE14" s="50"/>
    </row>
    <row r="15" spans="1:31" s="33" customFormat="1" x14ac:dyDescent="0.25">
      <c r="A15" s="54">
        <v>40</v>
      </c>
      <c r="B15" t="s">
        <v>30</v>
      </c>
      <c r="C15" s="33" t="s">
        <v>32</v>
      </c>
      <c r="D15" s="34">
        <v>1398.42</v>
      </c>
      <c r="E15" s="52">
        <f>171.09+122.01</f>
        <v>293.10000000000002</v>
      </c>
      <c r="F15" s="52">
        <v>1025.8699999999999</v>
      </c>
      <c r="G15" s="52">
        <v>0</v>
      </c>
      <c r="H15" s="52">
        <v>0</v>
      </c>
      <c r="I15" s="52">
        <v>0</v>
      </c>
      <c r="J15" s="35">
        <v>0</v>
      </c>
      <c r="K15" s="52">
        <v>0</v>
      </c>
      <c r="L15" s="52">
        <v>0</v>
      </c>
      <c r="M15" s="52">
        <v>0</v>
      </c>
      <c r="N15" s="35">
        <v>0</v>
      </c>
      <c r="O15" s="35">
        <f t="shared" si="0"/>
        <v>2717.39</v>
      </c>
      <c r="P15" s="55"/>
      <c r="Q15" s="37">
        <f t="shared" si="2"/>
        <v>217.3912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38">
        <f t="shared" si="1"/>
        <v>217.3912</v>
      </c>
      <c r="Y15" s="49">
        <f>NOMINA[[#This Row],[TOTAL PERCEPCIONES]]-NOMINA[[#This Row],[TOTAL DEDUCCIONES]]</f>
        <v>2499.9987999999998</v>
      </c>
      <c r="Z15" s="40"/>
      <c r="AA15" s="44"/>
      <c r="AB15" s="40"/>
      <c r="AC15" s="40"/>
      <c r="AD15" s="41"/>
      <c r="AE15" s="42"/>
    </row>
    <row r="16" spans="1:31" s="33" customFormat="1" ht="14.45" customHeight="1" x14ac:dyDescent="0.25">
      <c r="A16" s="54">
        <v>48</v>
      </c>
      <c r="B16" t="s">
        <v>30</v>
      </c>
      <c r="C16" s="33" t="s">
        <v>32</v>
      </c>
      <c r="D16" s="34">
        <v>1398.42</v>
      </c>
      <c r="E16" s="52">
        <v>293.10000000000002</v>
      </c>
      <c r="F16" s="52">
        <v>1786.74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35">
        <v>0</v>
      </c>
      <c r="O16" s="34">
        <f t="shared" si="0"/>
        <v>3478.26</v>
      </c>
      <c r="P16" s="55"/>
      <c r="Q16" s="37">
        <f t="shared" si="2"/>
        <v>278.26080000000002</v>
      </c>
      <c r="R16" s="56"/>
      <c r="S16" s="57"/>
      <c r="T16" s="56"/>
      <c r="U16" s="56"/>
      <c r="V16" s="57"/>
      <c r="W16" s="58"/>
      <c r="X16" s="38">
        <f>SUM(P16:W16)</f>
        <v>278.26080000000002</v>
      </c>
      <c r="Y16" s="49">
        <f>NOMINA[[#This Row],[TOTAL PERCEPCIONES]]-NOMINA[[#This Row],[TOTAL DEDUCCIONES]]</f>
        <v>3199.9992000000002</v>
      </c>
      <c r="Z16" s="40"/>
      <c r="AA16" s="44"/>
      <c r="AB16" s="40"/>
      <c r="AC16" s="40"/>
      <c r="AD16" s="41"/>
      <c r="AE16" s="42"/>
    </row>
    <row r="17" spans="1:31" s="33" customFormat="1" x14ac:dyDescent="0.25">
      <c r="A17" s="54">
        <v>27</v>
      </c>
      <c r="B17" t="s">
        <v>34</v>
      </c>
      <c r="C17" s="33" t="s">
        <v>28</v>
      </c>
      <c r="D17" s="34">
        <v>8188.1563480000013</v>
      </c>
      <c r="E17" s="35">
        <v>919.44</v>
      </c>
      <c r="F17" s="35">
        <v>99.12</v>
      </c>
      <c r="G17" s="35">
        <v>1200</v>
      </c>
      <c r="H17" s="35">
        <v>0</v>
      </c>
      <c r="I17" s="35">
        <v>493.8</v>
      </c>
      <c r="J17" s="35">
        <v>539.84</v>
      </c>
      <c r="K17" s="35">
        <v>0</v>
      </c>
      <c r="L17" s="35">
        <v>0</v>
      </c>
      <c r="M17" s="35">
        <v>1224.0899999999999</v>
      </c>
      <c r="N17" s="36"/>
      <c r="O17" s="35">
        <f t="shared" si="0"/>
        <v>12664.446348000001</v>
      </c>
      <c r="P17" s="36">
        <v>1195.8599999999999</v>
      </c>
      <c r="Q17" s="59">
        <f t="shared" si="2"/>
        <v>1013.1557078400001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5">
        <v>0</v>
      </c>
      <c r="X17" s="38">
        <f t="shared" si="1"/>
        <v>2209.0157078399998</v>
      </c>
      <c r="Y17" s="39">
        <f>NOMINA[[#This Row],[TOTAL PERCEPCIONES]]-NOMINA[[#This Row],[TOTAL DEDUCCIONES]]</f>
        <v>10455.430640160001</v>
      </c>
      <c r="Z17" s="40"/>
      <c r="AA17" s="44"/>
      <c r="AB17" s="40"/>
      <c r="AC17" s="40"/>
      <c r="AD17" s="41"/>
      <c r="AE17" s="42"/>
    </row>
    <row r="18" spans="1:31" s="33" customFormat="1" x14ac:dyDescent="0.25">
      <c r="A18" s="54">
        <v>25</v>
      </c>
      <c r="B18" t="s">
        <v>29</v>
      </c>
      <c r="C18" s="33" t="s">
        <v>36</v>
      </c>
      <c r="D18" s="34">
        <v>4000</v>
      </c>
      <c r="E18" s="35">
        <v>500</v>
      </c>
      <c r="F18" s="35"/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f t="shared" si="0"/>
        <v>4500</v>
      </c>
      <c r="P18" s="55">
        <v>63.11</v>
      </c>
      <c r="Q18" s="59">
        <f t="shared" si="2"/>
        <v>360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5">
        <v>0</v>
      </c>
      <c r="X18" s="38">
        <f t="shared" si="1"/>
        <v>423.11</v>
      </c>
      <c r="Y18" s="39">
        <f>NOMINA[[#This Row],[TOTAL PERCEPCIONES]]-NOMINA[[#This Row],[TOTAL DEDUCCIONES]]</f>
        <v>4076.89</v>
      </c>
      <c r="Z18" s="40"/>
      <c r="AA18" s="44"/>
      <c r="AB18" s="40"/>
      <c r="AC18" s="40"/>
      <c r="AD18" s="41"/>
      <c r="AE18" s="42"/>
    </row>
    <row r="19" spans="1:31" s="33" customFormat="1" x14ac:dyDescent="0.25">
      <c r="A19" s="54">
        <v>24</v>
      </c>
      <c r="B19" t="s">
        <v>37</v>
      </c>
      <c r="C19" s="33" t="s">
        <v>28</v>
      </c>
      <c r="D19" s="34">
        <v>6377.9131520000001</v>
      </c>
      <c r="E19" s="35">
        <v>919.44</v>
      </c>
      <c r="F19" s="35">
        <v>99.12</v>
      </c>
      <c r="G19" s="35">
        <v>0</v>
      </c>
      <c r="H19" s="35">
        <v>0</v>
      </c>
      <c r="I19" s="35">
        <v>493.8</v>
      </c>
      <c r="J19" s="35">
        <v>0</v>
      </c>
      <c r="K19" s="35">
        <v>0</v>
      </c>
      <c r="L19" s="35">
        <v>0</v>
      </c>
      <c r="M19" s="35">
        <v>1072.51</v>
      </c>
      <c r="N19" s="35"/>
      <c r="O19" s="35">
        <f t="shared" si="0"/>
        <v>8962.783152</v>
      </c>
      <c r="P19" s="55">
        <v>701.39</v>
      </c>
      <c r="Q19" s="59">
        <f t="shared" si="2"/>
        <v>717.02265216000001</v>
      </c>
      <c r="R19" s="36">
        <v>0</v>
      </c>
      <c r="S19" s="36">
        <v>100</v>
      </c>
      <c r="T19" s="36">
        <v>0</v>
      </c>
      <c r="U19" s="36">
        <v>0</v>
      </c>
      <c r="V19" s="36">
        <v>0</v>
      </c>
      <c r="W19" s="35">
        <v>0</v>
      </c>
      <c r="X19" s="38">
        <f t="shared" si="1"/>
        <v>1518.4126521600001</v>
      </c>
      <c r="Y19" s="39">
        <f>NOMINA[[#This Row],[TOTAL PERCEPCIONES]]-NOMINA[[#This Row],[TOTAL DEDUCCIONES]]</f>
        <v>7444.3704998399999</v>
      </c>
      <c r="Z19" s="48"/>
      <c r="AA19" s="44"/>
      <c r="AB19" s="40"/>
      <c r="AC19" s="40"/>
      <c r="AD19" s="41"/>
      <c r="AE19" s="42"/>
    </row>
    <row r="20" spans="1:31" s="33" customFormat="1" x14ac:dyDescent="0.25">
      <c r="A20" s="43">
        <v>14</v>
      </c>
      <c r="B20" t="s">
        <v>38</v>
      </c>
      <c r="C20" s="33" t="s">
        <v>28</v>
      </c>
      <c r="D20" s="34">
        <v>8188.1563480000013</v>
      </c>
      <c r="E20" s="35">
        <v>919.44</v>
      </c>
      <c r="F20" s="35">
        <v>99.12</v>
      </c>
      <c r="G20" s="35">
        <v>3000</v>
      </c>
      <c r="H20" s="35">
        <v>0</v>
      </c>
      <c r="I20" s="35">
        <v>493.8</v>
      </c>
      <c r="J20" s="35">
        <v>539.84</v>
      </c>
      <c r="K20" s="36">
        <v>0</v>
      </c>
      <c r="L20" s="36">
        <v>0</v>
      </c>
      <c r="M20" s="35">
        <f>((NOMINA[[#This Row],[SUELDO]]/15)*8+47.63)/2</f>
        <v>2207.3233594666672</v>
      </c>
      <c r="N20" s="36">
        <v>2395.13</v>
      </c>
      <c r="O20" s="35">
        <f t="shared" si="0"/>
        <v>17842.809707466669</v>
      </c>
      <c r="P20" s="36">
        <v>1800.88</v>
      </c>
      <c r="Q20" s="37">
        <f>O20*0.07</f>
        <v>1248.9966795226669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5">
        <v>0</v>
      </c>
      <c r="X20" s="38">
        <f t="shared" si="1"/>
        <v>3049.876679522667</v>
      </c>
      <c r="Y20" s="49">
        <f>NOMINA[[#This Row],[TOTAL PERCEPCIONES]]-NOMINA[[#This Row],[TOTAL DEDUCCIONES]]</f>
        <v>14792.933027944002</v>
      </c>
      <c r="AA20" s="44"/>
      <c r="AD20" s="45"/>
      <c r="AE20" s="46"/>
    </row>
    <row r="21" spans="1:31" s="33" customFormat="1" x14ac:dyDescent="0.25">
      <c r="A21" s="43">
        <v>15</v>
      </c>
      <c r="B21" t="s">
        <v>39</v>
      </c>
      <c r="C21" s="33" t="s">
        <v>28</v>
      </c>
      <c r="D21" s="34">
        <v>7158.5454879999998</v>
      </c>
      <c r="E21" s="35">
        <v>919.44</v>
      </c>
      <c r="F21" s="35">
        <v>99.12</v>
      </c>
      <c r="G21" s="35">
        <v>0</v>
      </c>
      <c r="H21" s="35">
        <v>0</v>
      </c>
      <c r="I21" s="35">
        <v>493.8</v>
      </c>
      <c r="J21" s="35">
        <v>539.84</v>
      </c>
      <c r="K21" s="35">
        <v>779.06</v>
      </c>
      <c r="L21" s="36">
        <v>0</v>
      </c>
      <c r="M21" s="35">
        <f>((D21/15)*6+28.57)/2</f>
        <v>1445.9940976</v>
      </c>
      <c r="N21" s="36">
        <v>2395.13</v>
      </c>
      <c r="O21" s="35">
        <f t="shared" si="0"/>
        <v>13830.929585599999</v>
      </c>
      <c r="P21" s="36">
        <v>1584.74</v>
      </c>
      <c r="Q21" s="37">
        <f>O21*0.07</f>
        <v>968.16507099199998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5">
        <v>0</v>
      </c>
      <c r="X21" s="38">
        <f t="shared" si="1"/>
        <v>2552.9050709920002</v>
      </c>
      <c r="Y21" s="49">
        <f>NOMINA[[#This Row],[TOTAL PERCEPCIONES]]-NOMINA[[#This Row],[TOTAL DEDUCCIONES]]</f>
        <v>11278.024514607998</v>
      </c>
      <c r="AA21" s="44"/>
      <c r="AD21" s="45"/>
      <c r="AE21" s="46"/>
    </row>
    <row r="22" spans="1:31" s="33" customFormat="1" x14ac:dyDescent="0.25">
      <c r="A22" s="43">
        <v>16</v>
      </c>
      <c r="B22" t="s">
        <v>27</v>
      </c>
      <c r="C22" s="33" t="s">
        <v>28</v>
      </c>
      <c r="D22" s="34">
        <v>8188.1563480000013</v>
      </c>
      <c r="E22" s="35">
        <v>919.44</v>
      </c>
      <c r="F22" s="35">
        <v>99.12</v>
      </c>
      <c r="G22" s="35">
        <v>0</v>
      </c>
      <c r="H22" s="35">
        <v>0</v>
      </c>
      <c r="I22" s="35">
        <v>493.8</v>
      </c>
      <c r="J22" s="35">
        <v>539.84</v>
      </c>
      <c r="K22" s="35">
        <v>779.06</v>
      </c>
      <c r="L22" s="36">
        <v>0</v>
      </c>
      <c r="M22" s="35">
        <f>((NOMINA[[#This Row],[SUELDO]]/15)*6+28.57)/2</f>
        <v>1651.9162696000005</v>
      </c>
      <c r="N22" s="36">
        <v>2395.13</v>
      </c>
      <c r="O22" s="35">
        <f t="shared" si="0"/>
        <v>15066.462617600002</v>
      </c>
      <c r="P22" s="36">
        <v>1848.65</v>
      </c>
      <c r="Q22" s="37">
        <f>O22*0.07</f>
        <v>1054.6523832320001</v>
      </c>
      <c r="R22" s="36">
        <v>0</v>
      </c>
      <c r="S22" s="36"/>
      <c r="T22" s="36">
        <v>0</v>
      </c>
      <c r="U22" s="36">
        <v>0</v>
      </c>
      <c r="V22" s="36">
        <v>0</v>
      </c>
      <c r="W22" s="35">
        <v>0</v>
      </c>
      <c r="X22" s="38">
        <f t="shared" si="1"/>
        <v>2903.3023832320005</v>
      </c>
      <c r="Y22" s="49">
        <f>NOMINA[[#This Row],[TOTAL PERCEPCIONES]]-NOMINA[[#This Row],[TOTAL DEDUCCIONES]]</f>
        <v>12163.160234368002</v>
      </c>
      <c r="AA22" s="44"/>
      <c r="AD22" s="45"/>
      <c r="AE22" s="46"/>
    </row>
    <row r="23" spans="1:31" s="33" customFormat="1" x14ac:dyDescent="0.25">
      <c r="A23" s="60">
        <v>17</v>
      </c>
      <c r="B23" t="s">
        <v>40</v>
      </c>
      <c r="C23" s="33" t="s">
        <v>28</v>
      </c>
      <c r="D23" s="34">
        <v>6377.9131520000001</v>
      </c>
      <c r="E23" s="35">
        <v>919.44</v>
      </c>
      <c r="F23" s="35">
        <v>99.12</v>
      </c>
      <c r="G23" s="35">
        <v>0</v>
      </c>
      <c r="H23" s="35">
        <v>272.39</v>
      </c>
      <c r="I23" s="35">
        <v>493.8</v>
      </c>
      <c r="J23" s="35">
        <v>539.84</v>
      </c>
      <c r="K23" s="35">
        <v>674.16</v>
      </c>
      <c r="L23" s="35">
        <v>393.26</v>
      </c>
      <c r="M23" s="35">
        <f>((NOMINA[[#This Row],[SUELDO]]/15)*6+28.57)/2</f>
        <v>1289.8676304000001</v>
      </c>
      <c r="N23" s="36">
        <v>2395.13</v>
      </c>
      <c r="O23" s="35">
        <f t="shared" si="0"/>
        <v>13454.9207824</v>
      </c>
      <c r="P23" s="35">
        <v>941.46</v>
      </c>
      <c r="Q23" s="37">
        <f>O23*0.07</f>
        <v>941.84445476800011</v>
      </c>
      <c r="R23" s="35">
        <v>786.52</v>
      </c>
      <c r="S23" s="36">
        <v>100</v>
      </c>
      <c r="T23" s="35">
        <v>50</v>
      </c>
      <c r="U23" s="35">
        <v>257.73899999999998</v>
      </c>
      <c r="V23" s="35">
        <v>1750</v>
      </c>
      <c r="W23" s="35">
        <v>800</v>
      </c>
      <c r="X23" s="38">
        <f t="shared" si="1"/>
        <v>5627.5634547680002</v>
      </c>
      <c r="Y23" s="49">
        <f>NOMINA[[#This Row],[TOTAL PERCEPCIONES]]-NOMINA[[#This Row],[TOTAL DEDUCCIONES]]</f>
        <v>7827.3573276320003</v>
      </c>
      <c r="Z23" s="48"/>
      <c r="AA23" s="44"/>
      <c r="AB23" s="40"/>
      <c r="AC23" s="40"/>
      <c r="AD23" s="41"/>
      <c r="AE23" s="42"/>
    </row>
    <row r="24" spans="1:31" s="33" customFormat="1" x14ac:dyDescent="0.25">
      <c r="A24" s="61">
        <v>18</v>
      </c>
      <c r="B24" t="s">
        <v>41</v>
      </c>
      <c r="C24" s="33" t="s">
        <v>42</v>
      </c>
      <c r="D24" s="34">
        <v>6377.9131520000001</v>
      </c>
      <c r="E24" s="35">
        <v>919.44</v>
      </c>
      <c r="F24" s="35">
        <v>99.12</v>
      </c>
      <c r="G24" s="35">
        <v>0</v>
      </c>
      <c r="H24" s="35">
        <v>272.39</v>
      </c>
      <c r="I24" s="35">
        <v>493.8</v>
      </c>
      <c r="J24" s="35">
        <v>539.84</v>
      </c>
      <c r="K24" s="35">
        <v>0</v>
      </c>
      <c r="L24" s="35"/>
      <c r="M24" s="35">
        <f>((NOMINA[[#This Row],[SUELDO]]/15)*10+54.78)/2</f>
        <v>2153.3610506666664</v>
      </c>
      <c r="N24" s="36"/>
      <c r="O24" s="35">
        <f t="shared" si="0"/>
        <v>10855.864202666666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38">
        <f t="shared" si="1"/>
        <v>0</v>
      </c>
      <c r="Y24" s="39">
        <f>NOMINA[[#This Row],[TOTAL PERCEPCIONES]]-NOMINA[[#This Row],[TOTAL DEDUCCIONES]]</f>
        <v>10855.864202666666</v>
      </c>
      <c r="Z24" s="40"/>
      <c r="AA24" s="44"/>
      <c r="AB24" s="40"/>
      <c r="AC24" s="40"/>
      <c r="AD24" s="41"/>
      <c r="AE24" s="42"/>
    </row>
    <row r="25" spans="1:31" s="33" customFormat="1" x14ac:dyDescent="0.25">
      <c r="A25" s="43">
        <v>20</v>
      </c>
      <c r="B25" t="s">
        <v>41</v>
      </c>
      <c r="C25" s="33" t="s">
        <v>42</v>
      </c>
      <c r="D25" s="34">
        <v>3738.0794000000001</v>
      </c>
      <c r="E25" s="47">
        <v>520.44000000000005</v>
      </c>
      <c r="F25" s="47">
        <v>56.11</v>
      </c>
      <c r="G25" s="35">
        <v>0</v>
      </c>
      <c r="H25" s="47">
        <v>154.18</v>
      </c>
      <c r="I25" s="47">
        <v>279.51</v>
      </c>
      <c r="J25" s="47">
        <v>305.58</v>
      </c>
      <c r="K25" s="47">
        <v>0</v>
      </c>
      <c r="L25" s="47">
        <v>222.6</v>
      </c>
      <c r="M25" s="35">
        <v>719.58</v>
      </c>
      <c r="N25" s="36"/>
      <c r="O25" s="35">
        <f t="shared" si="0"/>
        <v>5996.0794000000005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38">
        <f t="shared" si="1"/>
        <v>0</v>
      </c>
      <c r="Y25" s="39">
        <f>NOMINA[[#This Row],[TOTAL PERCEPCIONES]]-NOMINA[[#This Row],[TOTAL DEDUCCIONES]]</f>
        <v>5996.0794000000005</v>
      </c>
      <c r="AA25" s="44"/>
      <c r="AE25" s="50"/>
    </row>
    <row r="26" spans="1:31" s="33" customFormat="1" x14ac:dyDescent="0.25">
      <c r="A26" s="62">
        <v>21</v>
      </c>
      <c r="B26" t="s">
        <v>43</v>
      </c>
      <c r="C26" s="33" t="s">
        <v>28</v>
      </c>
      <c r="D26" s="34">
        <v>6377.9131520000001</v>
      </c>
      <c r="E26" s="35">
        <v>919.44</v>
      </c>
      <c r="F26" s="35">
        <v>99.12</v>
      </c>
      <c r="G26" s="35">
        <v>3000</v>
      </c>
      <c r="H26" s="35">
        <v>272.39</v>
      </c>
      <c r="I26" s="35">
        <v>493.8</v>
      </c>
      <c r="J26" s="35">
        <v>539.84</v>
      </c>
      <c r="K26" s="35">
        <v>0</v>
      </c>
      <c r="L26" s="35">
        <v>393.26</v>
      </c>
      <c r="M26" s="35">
        <f>((NOMINA[[#This Row],[SUELDO]]/15)*7+38.1)/2</f>
        <v>1507.2297354666666</v>
      </c>
      <c r="N26" s="36">
        <v>2395.13</v>
      </c>
      <c r="O26" s="35">
        <f t="shared" si="0"/>
        <v>15998.122887466663</v>
      </c>
      <c r="P26" s="35">
        <v>855.47</v>
      </c>
      <c r="Q26" s="37">
        <f>O26*0.07</f>
        <v>1119.8686021226665</v>
      </c>
      <c r="R26" s="35">
        <v>786.52</v>
      </c>
      <c r="S26" s="36">
        <v>100</v>
      </c>
      <c r="T26" s="35">
        <v>50</v>
      </c>
      <c r="U26" s="37">
        <v>446.50500000000005</v>
      </c>
      <c r="V26" s="35">
        <v>0</v>
      </c>
      <c r="W26" s="35">
        <v>0</v>
      </c>
      <c r="X26" s="38">
        <f t="shared" si="1"/>
        <v>3358.3636021226666</v>
      </c>
      <c r="Y26" s="63">
        <f>NOMINA[[#This Row],[TOTAL PERCEPCIONES]]-NOMINA[[#This Row],[TOTAL DEDUCCIONES]]</f>
        <v>12639.759285343996</v>
      </c>
      <c r="Z26" s="40"/>
      <c r="AA26" s="44"/>
      <c r="AB26" s="40"/>
      <c r="AC26" s="40"/>
      <c r="AD26" s="41"/>
      <c r="AE26" s="42"/>
    </row>
    <row r="27" spans="1:31" x14ac:dyDescent="0.25">
      <c r="F27" s="64"/>
      <c r="G27" s="64"/>
      <c r="H27" s="64"/>
      <c r="I27" s="65"/>
      <c r="N27" t="s">
        <v>44</v>
      </c>
      <c r="O27" s="66">
        <f>(O6+O7+O8+O9+O10+O11+O13+O15+O17+O18+O19+O20+O21+O22+O23+O26+O14+O12+O16)*0.139</f>
        <v>27449.720387865607</v>
      </c>
      <c r="Q27" s="67"/>
      <c r="R27" s="68"/>
      <c r="S27" s="68"/>
      <c r="W27" s="65"/>
      <c r="X27" s="69"/>
      <c r="Y27" s="70"/>
    </row>
    <row r="28" spans="1:31" ht="23.25" x14ac:dyDescent="0.35">
      <c r="I28" s="72"/>
      <c r="J28" s="73">
        <f>'[1]1ERA_JUN_2025'!$Y$6+'[1]1ERA_JUN_2025'!$Y$7+'[1]1ERA_JUN_2025'!$Y$8+'[1]1ERA_JUN_2025'!$Y$9+'[1]1ERA_JUN_2025'!$Y$21+'[1]1ERA_JUN_2025'!$Y$23+'[1]1ERA_JUN_2025'!$Y$24+'[1]1ERA_JUN_2025'!$Y$25+'[1]1ERA_JUN_2025'!$Y$26+'[1]1ERA_JUN_2025'!$Y$27+'[1]1ERA_JUN_2025'!$Y$28+'[1]1ERA_JUN_2025'!$Y$29+'[1]1ERA_JUN_2025'!$Y$30+'[1]1ERA_JUN_2025'!$Y$31</f>
        <v>143814.425304</v>
      </c>
      <c r="K28" s="72"/>
      <c r="L28" s="72"/>
    </row>
    <row r="29" spans="1:31" ht="23.25" x14ac:dyDescent="0.35">
      <c r="I29" s="72"/>
      <c r="J29" s="73" t="e">
        <f>O6+O7+O8+O9+O17+O19+O20+O21+O22+O23+O24+#REF!+O25+O26</f>
        <v>#REF!</v>
      </c>
      <c r="K29" s="72"/>
      <c r="L29" s="72"/>
    </row>
    <row r="30" spans="1:31" ht="23.25" x14ac:dyDescent="0.35">
      <c r="I30" s="72"/>
      <c r="J30" s="72"/>
      <c r="K30" s="72"/>
      <c r="L30" s="72"/>
    </row>
    <row r="31" spans="1:31" ht="23.25" x14ac:dyDescent="0.35">
      <c r="I31" s="72"/>
      <c r="J31" s="72"/>
      <c r="K31" s="72"/>
      <c r="L31" s="72"/>
    </row>
    <row r="32" spans="1:31" ht="23.25" x14ac:dyDescent="0.35">
      <c r="I32" s="72"/>
      <c r="J32" s="73"/>
      <c r="K32" s="72"/>
      <c r="L32" s="72"/>
    </row>
    <row r="33" spans="9:12" ht="23.25" x14ac:dyDescent="0.35">
      <c r="I33" s="72"/>
      <c r="J33" s="73"/>
      <c r="K33" s="72"/>
      <c r="L33" s="72"/>
    </row>
    <row r="34" spans="9:12" ht="23.25" x14ac:dyDescent="0.35">
      <c r="I34" s="72"/>
      <c r="J34" s="72"/>
      <c r="K34" s="72"/>
      <c r="L34" s="72"/>
    </row>
    <row r="35" spans="9:12" ht="23.25" x14ac:dyDescent="0.35">
      <c r="I35" s="72"/>
      <c r="J35" s="72"/>
      <c r="K35" s="72"/>
      <c r="L35" s="72"/>
    </row>
    <row r="36" spans="9:12" ht="23.25" x14ac:dyDescent="0.35">
      <c r="I36" s="72"/>
      <c r="J36" s="72"/>
      <c r="K36" s="72"/>
      <c r="L36" s="72"/>
    </row>
    <row r="37" spans="9:12" ht="23.25" x14ac:dyDescent="0.35">
      <c r="I37" s="72"/>
      <c r="J37" s="72"/>
      <c r="K37" s="72"/>
      <c r="L37" s="72"/>
    </row>
    <row r="38" spans="9:12" ht="23.25" x14ac:dyDescent="0.35">
      <c r="I38" s="72"/>
      <c r="J38" s="72"/>
      <c r="K38" s="72"/>
      <c r="L38" s="72"/>
    </row>
  </sheetData>
  <mergeCells count="3">
    <mergeCell ref="A2:V3"/>
    <mergeCell ref="Z2:AD4"/>
    <mergeCell ref="X2:Y3"/>
  </mergeCells>
  <pageMargins left="0.23622047244094491" right="0.23622047244094491" top="0.74803149606299213" bottom="0.74803149606299213" header="0.31496062992125984" footer="0.31496062992125984"/>
  <pageSetup scale="7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2DA QNA JUNIO</vt:lpstr>
      <vt:lpstr>'2DA QNA JUNIO'!Área_de_impresión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2026-09-01T17:41:09Z</dcterms:created>
  <dcterms:modified xsi:type="dcterms:W3CDTF">2026-09-01T17:46:30Z</dcterms:modified>
</cp:coreProperties>
</file>